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7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1.xml" ContentType="application/vnd.openxmlformats-officedocument.themeOverride+xml"/>
  <Override PartName="/xl/charts/chart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theme/themeOverride2.xml" ContentType="application/vnd.openxmlformats-officedocument.themeOverride+xml"/>
  <Override PartName="/xl/charts/chart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theme/themeOverride3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82422 Backup\Complete\2015 Allen Family Living\2015 Policies and Procedures\2015 Input from Persons Served and Other Stakeholders\"/>
    </mc:Choice>
  </mc:AlternateContent>
  <xr:revisionPtr revIDLastSave="0" documentId="13_ncr:1_{5F99F616-A4B3-4281-B715-268B5A1CE3EF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Sheet1" sheetId="10" state="hidden" r:id="rId1"/>
    <sheet name="Comparison" sheetId="7" r:id="rId2"/>
    <sheet name="Sheet4" sheetId="13" r:id="rId3"/>
    <sheet name="Sheet5" sheetId="14" r:id="rId4"/>
    <sheet name="Sheet6" sheetId="1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99" i="7" l="1"/>
  <c r="L99" i="7"/>
  <c r="B98" i="7"/>
  <c r="D50" i="7"/>
  <c r="C50" i="7"/>
  <c r="B50" i="7"/>
  <c r="C3" i="7"/>
  <c r="L3" i="7" l="1"/>
  <c r="K3" i="7"/>
  <c r="K4" i="7"/>
  <c r="M100" i="7"/>
  <c r="L100" i="7"/>
  <c r="K99" i="7"/>
  <c r="K100" i="7"/>
  <c r="E193" i="7"/>
  <c r="D193" i="7"/>
  <c r="M147" i="7"/>
  <c r="L147" i="7"/>
  <c r="C193" i="7"/>
  <c r="K147" i="7"/>
  <c r="L4" i="7"/>
  <c r="C4" i="7"/>
  <c r="C98" i="7"/>
  <c r="C99" i="7"/>
  <c r="M51" i="7"/>
  <c r="M50" i="7"/>
  <c r="K51" i="7"/>
  <c r="K50" i="7"/>
  <c r="B51" i="7"/>
  <c r="C51" i="7"/>
  <c r="D51" i="7"/>
  <c r="M3" i="7"/>
  <c r="M4" i="7"/>
  <c r="D99" i="7"/>
  <c r="B99" i="7"/>
  <c r="D98" i="7"/>
  <c r="L51" i="7"/>
  <c r="L50" i="7"/>
  <c r="E4" i="7"/>
  <c r="E3" i="7"/>
  <c r="D4" i="7"/>
  <c r="D3" i="7"/>
</calcChain>
</file>

<file path=xl/sharedStrings.xml><?xml version="1.0" encoding="utf-8"?>
<sst xmlns="http://schemas.openxmlformats.org/spreadsheetml/2006/main" count="42" uniqueCount="17">
  <si>
    <t>Dissatisfied</t>
  </si>
  <si>
    <t>Satisfied</t>
  </si>
  <si>
    <t>Strongly disagree</t>
  </si>
  <si>
    <t>Disagree</t>
  </si>
  <si>
    <t>Neutral</t>
  </si>
  <si>
    <t>Agree</t>
  </si>
  <si>
    <t>Extremely Satisfied</t>
  </si>
  <si>
    <t>Strongly agree</t>
  </si>
  <si>
    <t>3 YEAR HOST FAMILY SERVICES COMPARISON - CLIENT SATISFACTION SURVEY</t>
  </si>
  <si>
    <t>3 YEAR  COMPARISON EMPLOYEE/CONTRACTOR SATISFACTION</t>
  </si>
  <si>
    <t>3 YEAR SURVEY COMPARISON PARENTS/GUARDIANS SATISFACTION</t>
  </si>
  <si>
    <t>3 YEAR COMMUNITY INTEGRATION COMPARISON - CLIENT SATISFACTION SURVEY</t>
  </si>
  <si>
    <t>3 YEAR RESPITE SERVICES COMPARISON - CLIENT SATISFACTION SURVEY</t>
  </si>
  <si>
    <t>3 YEAR COMPARISON MCO SATISFACTION SURVEY</t>
  </si>
  <si>
    <t>3 YEAR SUPPORTED LIVING COMPARISON - CLIENT SATISFACTION SURVEY</t>
  </si>
  <si>
    <t>3 YEAR COMMUNITY EMPLOYMENT SERVICES COMPARISON - CLIENT SATISFACTION SURVEY</t>
  </si>
  <si>
    <t>3 YEAR SELF-EMPLOYMENT SERVICES COMPARISON - CLIENT SATISFACTION SURVEY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</si>
</sst>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9" fontId="0" fillId="0" borderId="0" xfId="0" applyNumberFormat="1" applyAlignment="1">
      <alignment horizontal="center"/>
    </xf>
    <xf numFmtId="9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/>
    <xf numFmtId="1" fontId="0" fillId="0" borderId="0" xfId="0" applyNumberFormat="1" applyAlignment="1">
      <alignment horizontal="center"/>
    </xf>
    <xf numFmtId="9" fontId="0" fillId="0" borderId="0" xfId="1" applyFont="1"/>
    <xf numFmtId="0" fontId="3" fillId="3" borderId="0" xfId="0" applyFont="1" applyFill="1"/>
    <xf numFmtId="0" fontId="0" fillId="3" borderId="0" xfId="0" applyFill="1"/>
    <xf numFmtId="0" fontId="3" fillId="2" borderId="0" xfId="0" applyFont="1" applyFill="1"/>
    <xf numFmtId="0" fontId="0" fillId="0" borderId="0" xfId="0" applyAlignment="1">
      <alignment horizontal="center"/>
    </xf>
    <xf numFmtId="0" fontId="5" fillId="2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colors>
    <mruColors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200"/>
              <a:t>3 YEAR HOST FAMILY SERVICES COMPARISON CLIENT SATISFACTION SURVEY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Comparison!$A$3:$B$3</c:f>
              <c:strCache>
                <c:ptCount val="2"/>
                <c:pt idx="0">
                  <c:v>Extremely Satisfied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Comparison!$C$2:$E$2</c:f>
              <c:numCache>
                <c:formatCode>0</c:formatCode>
                <c:ptCount val="3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Comparison!$C$3:$E$3</c:f>
              <c:numCache>
                <c:formatCode>0%</c:formatCode>
                <c:ptCount val="3"/>
                <c:pt idx="0">
                  <c:v>0.94444444444444442</c:v>
                </c:pt>
                <c:pt idx="1">
                  <c:v>0.9494949494949495</c:v>
                </c:pt>
                <c:pt idx="2">
                  <c:v>0.95238095238095233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489-4223-A29C-D8972ADBEC9A}"/>
            </c:ext>
          </c:extLst>
        </c:ser>
        <c:ser>
          <c:idx val="3"/>
          <c:order val="1"/>
          <c:tx>
            <c:strRef>
              <c:f>Comparison!$A$4:$B$4</c:f>
              <c:strCache>
                <c:ptCount val="2"/>
                <c:pt idx="0">
                  <c:v>Satisfied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Comparison!$C$2:$E$2</c:f>
              <c:numCache>
                <c:formatCode>0</c:formatCode>
                <c:ptCount val="3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Comparison!$C$4:$E$4</c:f>
              <c:numCache>
                <c:formatCode>0%</c:formatCode>
                <c:ptCount val="3"/>
                <c:pt idx="0">
                  <c:v>5.5555555555555552E-2</c:v>
                </c:pt>
                <c:pt idx="1">
                  <c:v>5.0505050505050504E-2</c:v>
                </c:pt>
                <c:pt idx="2">
                  <c:v>4.7619047619047616E-2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489-4223-A29C-D8972ADBEC9A}"/>
            </c:ext>
          </c:extLst>
        </c:ser>
        <c:ser>
          <c:idx val="4"/>
          <c:order val="2"/>
          <c:tx>
            <c:strRef>
              <c:f>Comparison!$A$5:$B$5</c:f>
              <c:strCache>
                <c:ptCount val="2"/>
                <c:pt idx="0">
                  <c:v>Dissatisfied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Comparison!$C$2:$E$2</c:f>
              <c:numCache>
                <c:formatCode>0</c:formatCode>
                <c:ptCount val="3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Comparison!$C$5:$E$5</c:f>
              <c:numCache>
                <c:formatCode>0%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2-9489-4223-A29C-D8972ADBEC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374587480"/>
        <c:axId val="374587872"/>
      </c:barChart>
      <c:catAx>
        <c:axId val="37458748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4587872"/>
        <c:crosses val="autoZero"/>
        <c:auto val="1"/>
        <c:lblAlgn val="ctr"/>
        <c:lblOffset val="100"/>
        <c:noMultiLvlLbl val="0"/>
      </c:catAx>
      <c:valAx>
        <c:axId val="374587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4587480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600"/>
              <a:t>3 YEAR SURVEY RESULTS FOR EMPLOYEE/CONTRACTOR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7977504035486589E-2"/>
          <c:y val="0.20438211421783289"/>
          <c:w val="0.66908056906286106"/>
          <c:h val="0.5291444276923968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Comparison!$A$50</c:f>
              <c:strCache>
                <c:ptCount val="1"/>
                <c:pt idx="0">
                  <c:v>Strongly agree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Comparison!$B$49:$H$49</c:f>
              <c:numCache>
                <c:formatCode>General</c:formatCode>
                <c:ptCount val="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Comparison!$B$50:$H$50</c:f>
              <c:numCache>
                <c:formatCode>0%</c:formatCode>
                <c:ptCount val="7"/>
                <c:pt idx="0">
                  <c:v>0.94089834515366433</c:v>
                </c:pt>
                <c:pt idx="1">
                  <c:v>0.94</c:v>
                </c:pt>
                <c:pt idx="2">
                  <c:v>0.94907407407407407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B88-4B37-B502-A7CC543B8776}"/>
            </c:ext>
          </c:extLst>
        </c:ser>
        <c:ser>
          <c:idx val="1"/>
          <c:order val="1"/>
          <c:tx>
            <c:strRef>
              <c:f>Comparison!$A$51</c:f>
              <c:strCache>
                <c:ptCount val="1"/>
                <c:pt idx="0">
                  <c:v>Agree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Comparison!$B$49:$H$49</c:f>
              <c:numCache>
                <c:formatCode>General</c:formatCode>
                <c:ptCount val="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Comparison!$B$51:$H$51</c:f>
              <c:numCache>
                <c:formatCode>0%</c:formatCode>
                <c:ptCount val="7"/>
                <c:pt idx="0">
                  <c:v>7.8014184397163122E-2</c:v>
                </c:pt>
                <c:pt idx="1">
                  <c:v>6.8888888888888888E-2</c:v>
                </c:pt>
                <c:pt idx="2">
                  <c:v>6.25E-2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B88-4B37-B502-A7CC543B8776}"/>
            </c:ext>
          </c:extLst>
        </c:ser>
        <c:ser>
          <c:idx val="2"/>
          <c:order val="2"/>
          <c:tx>
            <c:strRef>
              <c:f>Comparison!$A$52</c:f>
              <c:strCache>
                <c:ptCount val="1"/>
                <c:pt idx="0">
                  <c:v>Neutral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Comparison!$B$49:$H$49</c:f>
              <c:numCache>
                <c:formatCode>General</c:formatCode>
                <c:ptCount val="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Comparison!$B$52:$H$52</c:f>
              <c:numCache>
                <c:formatCode>0%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2-AB88-4B37-B502-A7CC543B8776}"/>
            </c:ext>
          </c:extLst>
        </c:ser>
        <c:ser>
          <c:idx val="3"/>
          <c:order val="3"/>
          <c:tx>
            <c:strRef>
              <c:f>Comparison!$A$53</c:f>
              <c:strCache>
                <c:ptCount val="1"/>
                <c:pt idx="0">
                  <c:v>Disagree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Comparison!$B$49:$H$49</c:f>
              <c:numCache>
                <c:formatCode>General</c:formatCode>
                <c:ptCount val="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Comparison!$B$53:$H$53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3-AB88-4B37-B502-A7CC543B8776}"/>
            </c:ext>
          </c:extLst>
        </c:ser>
        <c:ser>
          <c:idx val="4"/>
          <c:order val="4"/>
          <c:tx>
            <c:strRef>
              <c:f>Comparison!$A$54</c:f>
              <c:strCache>
                <c:ptCount val="1"/>
                <c:pt idx="0">
                  <c:v>Strongly disagree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Comparison!$B$49:$H$49</c:f>
              <c:numCache>
                <c:formatCode>General</c:formatCode>
                <c:ptCount val="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Comparison!$B$54:$H$54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4-AB88-4B37-B502-A7CC543B87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393707512"/>
        <c:axId val="393710256"/>
      </c:barChart>
      <c:catAx>
        <c:axId val="39370751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3710256"/>
        <c:crosses val="autoZero"/>
        <c:auto val="1"/>
        <c:lblAlgn val="ctr"/>
        <c:lblOffset val="100"/>
        <c:noMultiLvlLbl val="0"/>
      </c:catAx>
      <c:valAx>
        <c:axId val="393710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3707512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6002100418907792"/>
          <c:y val="0.32510013577776842"/>
          <c:w val="0.18857139643259427"/>
          <c:h val="0.2998823990591924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689925954377654"/>
          <c:y val="0.21426330772097602"/>
          <c:w val="0.55757228517167057"/>
          <c:h val="0.6582350469031249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Comparison!$A$145</c:f>
              <c:strCache>
                <c:ptCount val="1"/>
                <c:pt idx="0">
                  <c:v>Strongly agree</c:v>
                </c:pt>
              </c:strCache>
            </c:strRef>
          </c:tx>
          <c:spPr>
            <a:solidFill>
              <a:schemeClr val="accent1"/>
            </a:solidFill>
            <a:ln w="9525" cap="flat" cmpd="sng" algn="ctr">
              <a:solidFill>
                <a:schemeClr val="accent1">
                  <a:shade val="50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  <c:invertIfNegative val="0"/>
          <c:cat>
            <c:numRef>
              <c:f>Comparison!$B$144:$H$144</c:f>
              <c:numCache>
                <c:formatCode>General</c:formatCode>
                <c:ptCount val="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Comparison!$B$145:$H$145</c:f>
              <c:numCache>
                <c:formatCode>0%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5B7E-4432-A356-39B661DB3E99}"/>
            </c:ext>
          </c:extLst>
        </c:ser>
        <c:ser>
          <c:idx val="1"/>
          <c:order val="1"/>
          <c:tx>
            <c:strRef>
              <c:f>Comparison!$A$146</c:f>
              <c:strCache>
                <c:ptCount val="1"/>
                <c:pt idx="0">
                  <c:v>Agree</c:v>
                </c:pt>
              </c:strCache>
            </c:strRef>
          </c:tx>
          <c:spPr>
            <a:solidFill>
              <a:schemeClr val="accent2"/>
            </a:solidFill>
            <a:ln w="9525" cap="flat" cmpd="sng" algn="ctr">
              <a:solidFill>
                <a:schemeClr val="accent1">
                  <a:shade val="50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  <c:invertIfNegative val="0"/>
          <c:cat>
            <c:numRef>
              <c:f>Comparison!$B$144:$H$144</c:f>
              <c:numCache>
                <c:formatCode>General</c:formatCode>
                <c:ptCount val="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Comparison!$B$146:$H$146</c:f>
              <c:numCache>
                <c:formatCode>0%</c:formatCode>
                <c:ptCount val="7"/>
                <c:pt idx="0">
                  <c:v>1</c:v>
                </c:pt>
                <c:pt idx="1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7E-4432-A356-39B661DB3E99}"/>
            </c:ext>
          </c:extLst>
        </c:ser>
        <c:ser>
          <c:idx val="2"/>
          <c:order val="2"/>
          <c:tx>
            <c:strRef>
              <c:f>Comparison!$A$147</c:f>
              <c:strCache>
                <c:ptCount val="1"/>
                <c:pt idx="0">
                  <c:v>Neutral</c:v>
                </c:pt>
              </c:strCache>
            </c:strRef>
          </c:tx>
          <c:spPr>
            <a:solidFill>
              <a:schemeClr val="accent3"/>
            </a:solidFill>
            <a:ln w="9525" cap="flat" cmpd="sng" algn="ctr">
              <a:solidFill>
                <a:schemeClr val="accent1">
                  <a:shade val="50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  <c:invertIfNegative val="0"/>
          <c:cat>
            <c:numRef>
              <c:f>Comparison!$B$144:$H$144</c:f>
              <c:numCache>
                <c:formatCode>General</c:formatCode>
                <c:ptCount val="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Comparison!$B$147:$H$147</c:f>
              <c:numCache>
                <c:formatCode>0%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2-5B7E-4432-A356-39B661DB3E99}"/>
            </c:ext>
          </c:extLst>
        </c:ser>
        <c:ser>
          <c:idx val="3"/>
          <c:order val="3"/>
          <c:tx>
            <c:strRef>
              <c:f>Comparison!$A$148</c:f>
              <c:strCache>
                <c:ptCount val="1"/>
                <c:pt idx="0">
                  <c:v>Disagree</c:v>
                </c:pt>
              </c:strCache>
            </c:strRef>
          </c:tx>
          <c:spPr>
            <a:solidFill>
              <a:schemeClr val="accent4"/>
            </a:solidFill>
            <a:ln w="9525" cap="flat" cmpd="sng" algn="ctr">
              <a:solidFill>
                <a:schemeClr val="accent1">
                  <a:shade val="50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  <c:invertIfNegative val="0"/>
          <c:cat>
            <c:numRef>
              <c:f>Comparison!$B$144:$H$144</c:f>
              <c:numCache>
                <c:formatCode>General</c:formatCode>
                <c:ptCount val="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Comparison!$B$148:$H$148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3-5B7E-4432-A356-39B661DB3E99}"/>
            </c:ext>
          </c:extLst>
        </c:ser>
        <c:ser>
          <c:idx val="4"/>
          <c:order val="4"/>
          <c:tx>
            <c:strRef>
              <c:f>Comparison!$A$149</c:f>
              <c:strCache>
                <c:ptCount val="1"/>
                <c:pt idx="0">
                  <c:v>Strongly disagree</c:v>
                </c:pt>
              </c:strCache>
            </c:strRef>
          </c:tx>
          <c:spPr>
            <a:solidFill>
              <a:schemeClr val="accent5"/>
            </a:solidFill>
            <a:ln w="9525" cap="flat" cmpd="sng" algn="ctr">
              <a:solidFill>
                <a:schemeClr val="accent1">
                  <a:shade val="50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  <c:invertIfNegative val="0"/>
          <c:cat>
            <c:numRef>
              <c:f>Comparison!$B$144:$H$144</c:f>
              <c:numCache>
                <c:formatCode>General</c:formatCode>
                <c:ptCount val="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Comparison!$B$149:$H$149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4-5B7E-4432-A356-39B661DB3E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393712608"/>
        <c:axId val="393710648"/>
      </c:barChart>
      <c:catAx>
        <c:axId val="3937126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3710648"/>
        <c:crosses val="autoZero"/>
        <c:auto val="1"/>
        <c:lblAlgn val="ctr"/>
        <c:lblOffset val="100"/>
        <c:noMultiLvlLbl val="0"/>
      </c:catAx>
      <c:valAx>
        <c:axId val="393710648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dk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3712608"/>
        <c:crosses val="autoZero"/>
        <c:crossBetween val="between"/>
      </c:valAx>
      <c:spPr>
        <a:solidFill>
          <a:schemeClr val="accent1">
            <a:tint val="20000"/>
          </a:schemeClr>
        </a:solidFill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444596415457736"/>
          <c:y val="0.33400892864222786"/>
          <c:w val="0.20705882352941177"/>
          <c:h val="0.3642077217689178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en-US" sz="1200"/>
              <a:t>3 YEAR COMMUNITY INTEGRATION COMPARISON CLIENT SATISFACTION SURVEY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Comparison!$I$3:$J$3</c:f>
              <c:strCache>
                <c:ptCount val="2"/>
                <c:pt idx="0">
                  <c:v>Extremely Satisfied</c:v>
                </c:pt>
              </c:strCache>
            </c:strRef>
          </c:tx>
          <c:invertIfNegative val="0"/>
          <c:cat>
            <c:numRef>
              <c:f>Comparison!$K$2:$O$2</c:f>
              <c:numCache>
                <c:formatCode>0</c:formatCode>
                <c:ptCount val="5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Comparison!$K$3:$O$3</c:f>
              <c:numCache>
                <c:formatCode>0%</c:formatCode>
                <c:ptCount val="5"/>
                <c:pt idx="0">
                  <c:v>0.94444444444444442</c:v>
                </c:pt>
                <c:pt idx="1">
                  <c:v>0.9609375</c:v>
                </c:pt>
                <c:pt idx="2">
                  <c:v>0.94852941176470584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50-4FFF-A2A3-2A48094CF890}"/>
            </c:ext>
          </c:extLst>
        </c:ser>
        <c:ser>
          <c:idx val="3"/>
          <c:order val="1"/>
          <c:tx>
            <c:strRef>
              <c:f>Comparison!$I$4:$J$4</c:f>
              <c:strCache>
                <c:ptCount val="2"/>
                <c:pt idx="0">
                  <c:v>Satisfied</c:v>
                </c:pt>
              </c:strCache>
            </c:strRef>
          </c:tx>
          <c:invertIfNegative val="0"/>
          <c:cat>
            <c:numRef>
              <c:f>Comparison!$K$2:$O$2</c:f>
              <c:numCache>
                <c:formatCode>0</c:formatCode>
                <c:ptCount val="5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Comparison!$K$4:$O$4</c:f>
              <c:numCache>
                <c:formatCode>0%</c:formatCode>
                <c:ptCount val="5"/>
                <c:pt idx="0">
                  <c:v>5.5555555555555552E-2</c:v>
                </c:pt>
                <c:pt idx="1">
                  <c:v>6.25E-2</c:v>
                </c:pt>
                <c:pt idx="2">
                  <c:v>5.1470588235294115E-2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050-4FFF-A2A3-2A48094CF890}"/>
            </c:ext>
          </c:extLst>
        </c:ser>
        <c:ser>
          <c:idx val="4"/>
          <c:order val="2"/>
          <c:tx>
            <c:strRef>
              <c:f>Comparison!$I$5:$J$5</c:f>
              <c:strCache>
                <c:ptCount val="2"/>
                <c:pt idx="0">
                  <c:v>Dissatisfied</c:v>
                </c:pt>
              </c:strCache>
            </c:strRef>
          </c:tx>
          <c:invertIfNegative val="0"/>
          <c:cat>
            <c:numRef>
              <c:f>Comparison!$K$2:$O$2</c:f>
              <c:numCache>
                <c:formatCode>0</c:formatCode>
                <c:ptCount val="5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Comparison!$K$5:$O$5</c:f>
              <c:numCache>
                <c:formatCode>0%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2-8050-4FFF-A2A3-2A48094CF8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393705944"/>
        <c:axId val="393709472"/>
      </c:barChart>
      <c:catAx>
        <c:axId val="39370594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393709472"/>
        <c:crosses val="autoZero"/>
        <c:auto val="1"/>
        <c:lblAlgn val="ctr"/>
        <c:lblOffset val="100"/>
        <c:noMultiLvlLbl val="0"/>
      </c:catAx>
      <c:valAx>
        <c:axId val="393709472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low"/>
        <c:crossAx val="3937059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200"/>
              <a:t>3 YEAR RESPITE SERVICES COMPARISON CLIENT SATISFACTION SURVEY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7534560459259083E-2"/>
          <c:y val="0.14763697197825179"/>
          <c:w val="0.68177753627119031"/>
          <c:h val="0.68903532604221207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Comparison!$A$3:$B$3</c:f>
              <c:strCache>
                <c:ptCount val="2"/>
                <c:pt idx="0">
                  <c:v>Extremely Satisfied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Comparison!$C$2:$E$2</c:f>
              <c:numCache>
                <c:formatCode>0</c:formatCode>
                <c:ptCount val="3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Comparison!$C$3:$E$3</c:f>
              <c:numCache>
                <c:formatCode>0%</c:formatCode>
                <c:ptCount val="3"/>
                <c:pt idx="0">
                  <c:v>0.94444444444444442</c:v>
                </c:pt>
                <c:pt idx="1">
                  <c:v>0.9494949494949495</c:v>
                </c:pt>
                <c:pt idx="2">
                  <c:v>0.95238095238095233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EF-4C7D-AE38-C41DFA9D35B4}"/>
            </c:ext>
          </c:extLst>
        </c:ser>
        <c:ser>
          <c:idx val="3"/>
          <c:order val="1"/>
          <c:tx>
            <c:strRef>
              <c:f>Comparison!$A$4:$B$4</c:f>
              <c:strCache>
                <c:ptCount val="2"/>
                <c:pt idx="0">
                  <c:v>Satisfied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Comparison!$C$2:$E$2</c:f>
              <c:numCache>
                <c:formatCode>0</c:formatCode>
                <c:ptCount val="3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Comparison!$C$4:$E$4</c:f>
              <c:numCache>
                <c:formatCode>0%</c:formatCode>
                <c:ptCount val="3"/>
                <c:pt idx="0">
                  <c:v>5.5555555555555552E-2</c:v>
                </c:pt>
                <c:pt idx="1">
                  <c:v>5.0505050505050504E-2</c:v>
                </c:pt>
                <c:pt idx="2">
                  <c:v>4.7619047619047616E-2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6EF-4C7D-AE38-C41DFA9D35B4}"/>
            </c:ext>
          </c:extLst>
        </c:ser>
        <c:ser>
          <c:idx val="4"/>
          <c:order val="2"/>
          <c:tx>
            <c:strRef>
              <c:f>Comparison!$A$5:$B$5</c:f>
              <c:strCache>
                <c:ptCount val="2"/>
                <c:pt idx="0">
                  <c:v>Dissatisfied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Comparison!$C$2:$E$2</c:f>
              <c:numCache>
                <c:formatCode>0</c:formatCode>
                <c:ptCount val="3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Comparison!$C$5:$E$5</c:f>
              <c:numCache>
                <c:formatCode>0%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2-06EF-4C7D-AE38-C41DFA9D35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393711824"/>
        <c:axId val="393712216"/>
      </c:barChart>
      <c:catAx>
        <c:axId val="39371182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3712216"/>
        <c:crosses val="autoZero"/>
        <c:auto val="1"/>
        <c:lblAlgn val="ctr"/>
        <c:lblOffset val="100"/>
        <c:noMultiLvlLbl val="0"/>
      </c:catAx>
      <c:valAx>
        <c:axId val="393712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3711824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6863326875709859"/>
          <c:y val="0.34400096161129168"/>
          <c:w val="0.20800602141926625"/>
          <c:h val="0.226887244489670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3 YEAR SURVEY COMPARISON PARENTS/GUARDIANS SATISFACTION</a:t>
            </a:r>
          </a:p>
        </c:rich>
      </c:tx>
      <c:layout>
        <c:manualLayout>
          <c:xMode val="edge"/>
          <c:yMode val="edge"/>
          <c:x val="0.15225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2310868548838798E-2"/>
          <c:y val="0.18793123411540164"/>
          <c:w val="0.5798033429127416"/>
          <c:h val="0.5199807808761177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Comparison!$A$98</c:f>
              <c:strCache>
                <c:ptCount val="1"/>
                <c:pt idx="0">
                  <c:v>Strongly agree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Comparison!$B$97:$D$97</c:f>
              <c:numCache>
                <c:formatCode>General</c:formatCode>
                <c:ptCount val="3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Comparison!$B$98:$D$98</c:f>
              <c:numCache>
                <c:formatCode>0%</c:formatCode>
                <c:ptCount val="3"/>
                <c:pt idx="0">
                  <c:v>0.93600000000000005</c:v>
                </c:pt>
                <c:pt idx="1">
                  <c:v>0.95</c:v>
                </c:pt>
                <c:pt idx="2">
                  <c:v>0.9538461538461539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37-4801-A8D0-36FAB772710E}"/>
            </c:ext>
          </c:extLst>
        </c:ser>
        <c:ser>
          <c:idx val="1"/>
          <c:order val="1"/>
          <c:tx>
            <c:strRef>
              <c:f>Comparison!$A$99</c:f>
              <c:strCache>
                <c:ptCount val="1"/>
                <c:pt idx="0">
                  <c:v>Agree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Comparison!$B$97:$D$97</c:f>
              <c:numCache>
                <c:formatCode>General</c:formatCode>
                <c:ptCount val="3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Comparison!$B$99:$D$99</c:f>
              <c:numCache>
                <c:formatCode>0%</c:formatCode>
                <c:ptCount val="3"/>
                <c:pt idx="0">
                  <c:v>4.8000000000000001E-2</c:v>
                </c:pt>
                <c:pt idx="1">
                  <c:v>0.05</c:v>
                </c:pt>
                <c:pt idx="2">
                  <c:v>4.6153846153846156E-2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37-4801-A8D0-36FAB772710E}"/>
            </c:ext>
          </c:extLst>
        </c:ser>
        <c:ser>
          <c:idx val="2"/>
          <c:order val="2"/>
          <c:tx>
            <c:strRef>
              <c:f>Comparison!$A$100</c:f>
              <c:strCache>
                <c:ptCount val="1"/>
                <c:pt idx="0">
                  <c:v>Neutral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Comparison!$B$97:$D$97</c:f>
              <c:numCache>
                <c:formatCode>General</c:formatCode>
                <c:ptCount val="3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Comparison!$B$100:$D$100</c:f>
              <c:numCache>
                <c:formatCode>0%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2-3E37-4801-A8D0-36FAB772710E}"/>
            </c:ext>
          </c:extLst>
        </c:ser>
        <c:ser>
          <c:idx val="3"/>
          <c:order val="3"/>
          <c:tx>
            <c:strRef>
              <c:f>Comparison!$A$101</c:f>
              <c:strCache>
                <c:ptCount val="1"/>
                <c:pt idx="0">
                  <c:v>Disagree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Comparison!$B$97:$D$97</c:f>
              <c:numCache>
                <c:formatCode>General</c:formatCode>
                <c:ptCount val="3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Comparison!$B$101:$D$101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3-3E37-4801-A8D0-36FAB772710E}"/>
            </c:ext>
          </c:extLst>
        </c:ser>
        <c:ser>
          <c:idx val="4"/>
          <c:order val="4"/>
          <c:tx>
            <c:strRef>
              <c:f>Comparison!$A$102</c:f>
              <c:strCache>
                <c:ptCount val="1"/>
                <c:pt idx="0">
                  <c:v>Strongly disagree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Comparison!$B$97:$D$97</c:f>
              <c:numCache>
                <c:formatCode>General</c:formatCode>
                <c:ptCount val="3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Comparison!$B$102:$D$102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4-3E37-4801-A8D0-36FAB77271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393706728"/>
        <c:axId val="393713000"/>
      </c:barChart>
      <c:catAx>
        <c:axId val="393706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3713000"/>
        <c:crosses val="autoZero"/>
        <c:auto val="1"/>
        <c:lblAlgn val="ctr"/>
        <c:lblOffset val="100"/>
        <c:noMultiLvlLbl val="0"/>
      </c:catAx>
      <c:valAx>
        <c:axId val="393713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37067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7806977073855943"/>
          <c:y val="0.27416813618954494"/>
          <c:w val="0.21409092275904137"/>
          <c:h val="0.2910885097696120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200"/>
              <a:t>3 YEAR SUPPORTED</a:t>
            </a:r>
            <a:r>
              <a:rPr lang="en-US" sz="1200" baseline="0"/>
              <a:t> LIVING</a:t>
            </a:r>
            <a:r>
              <a:rPr lang="en-US" sz="1200"/>
              <a:t> COMPARISON CLIENT SATISFACTION SURVEY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7534560459259083E-2"/>
          <c:y val="0.14763697197825179"/>
          <c:w val="0.68177753627119031"/>
          <c:h val="0.68903532604221207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Comparison!$I$99:$J$99</c:f>
              <c:strCache>
                <c:ptCount val="2"/>
                <c:pt idx="0">
                  <c:v>Extremely Satisfied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Comparison!$K$98:$M$98</c:f>
              <c:numCache>
                <c:formatCode>0</c:formatCode>
                <c:ptCount val="3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Comparison!$K$99:$M$99</c:f>
              <c:numCache>
                <c:formatCode>0%</c:formatCode>
                <c:ptCount val="3"/>
                <c:pt idx="0">
                  <c:v>0.9375</c:v>
                </c:pt>
                <c:pt idx="1">
                  <c:v>0.94791666666666663</c:v>
                </c:pt>
                <c:pt idx="2">
                  <c:v>0.95833333333333337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6CB-4A34-B15D-718F737A03E3}"/>
            </c:ext>
          </c:extLst>
        </c:ser>
        <c:ser>
          <c:idx val="3"/>
          <c:order val="1"/>
          <c:tx>
            <c:strRef>
              <c:f>Comparison!$I$100:$J$100</c:f>
              <c:strCache>
                <c:ptCount val="2"/>
                <c:pt idx="0">
                  <c:v>Satisfied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Comparison!$K$98:$M$98</c:f>
              <c:numCache>
                <c:formatCode>0</c:formatCode>
                <c:ptCount val="3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Comparison!$K$100:$M$100</c:f>
              <c:numCache>
                <c:formatCode>0%</c:formatCode>
                <c:ptCount val="3"/>
                <c:pt idx="0">
                  <c:v>6.25E-2</c:v>
                </c:pt>
                <c:pt idx="1">
                  <c:v>6.25E-2</c:v>
                </c:pt>
                <c:pt idx="2">
                  <c:v>5.5555555555555552E-2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6CB-4A34-B15D-718F737A03E3}"/>
            </c:ext>
          </c:extLst>
        </c:ser>
        <c:ser>
          <c:idx val="4"/>
          <c:order val="2"/>
          <c:tx>
            <c:strRef>
              <c:f>Comparison!$I$101:$J$101</c:f>
              <c:strCache>
                <c:ptCount val="2"/>
                <c:pt idx="0">
                  <c:v>Dissatisfied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Comparison!$K$98:$M$98</c:f>
              <c:numCache>
                <c:formatCode>0</c:formatCode>
                <c:ptCount val="3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Comparison!$K$101:$M$101</c:f>
              <c:numCache>
                <c:formatCode>0%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2-46CB-4A34-B15D-718F737A03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394196704"/>
        <c:axId val="394195528"/>
      </c:barChart>
      <c:catAx>
        <c:axId val="39419670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4195528"/>
        <c:crosses val="autoZero"/>
        <c:auto val="1"/>
        <c:lblAlgn val="ctr"/>
        <c:lblOffset val="100"/>
        <c:noMultiLvlLbl val="0"/>
      </c:catAx>
      <c:valAx>
        <c:axId val="394195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4196704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6863326875709859"/>
          <c:y val="0.34400096161129168"/>
          <c:w val="0.20800602141926625"/>
          <c:h val="0.226887244489670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200"/>
              <a:t>3 YEAR COMMUNITY</a:t>
            </a:r>
            <a:r>
              <a:rPr lang="en-US" sz="1200" baseline="0"/>
              <a:t> EMPLOYMENT</a:t>
            </a:r>
            <a:r>
              <a:rPr lang="en-US" sz="1200"/>
              <a:t> COMPARISON CLIENT SATISFACTION SURVEY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7534560459259083E-2"/>
          <c:y val="0.14763697197825179"/>
          <c:w val="0.68177753627119031"/>
          <c:h val="0.68903532604221207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Comparison!$I$147:$J$147</c:f>
              <c:strCache>
                <c:ptCount val="2"/>
                <c:pt idx="0">
                  <c:v>Extremely Satisfied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Comparison!$K$146:$M$146</c:f>
              <c:numCache>
                <c:formatCode>0</c:formatCode>
                <c:ptCount val="3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Comparison!$K$147:$M$147</c:f>
              <c:numCache>
                <c:formatCode>0%</c:formatCode>
                <c:ptCount val="3"/>
                <c:pt idx="0">
                  <c:v>1</c:v>
                </c:pt>
                <c:pt idx="1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238-4DCE-B68F-0FD2DEEEA276}"/>
            </c:ext>
          </c:extLst>
        </c:ser>
        <c:ser>
          <c:idx val="3"/>
          <c:order val="1"/>
          <c:tx>
            <c:strRef>
              <c:f>Comparison!$I$148:$J$148</c:f>
              <c:strCache>
                <c:ptCount val="2"/>
                <c:pt idx="0">
                  <c:v>Satisfied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Comparison!$K$146:$M$146</c:f>
              <c:numCache>
                <c:formatCode>0</c:formatCode>
                <c:ptCount val="3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Comparison!$K$148:$M$148</c:f>
              <c:numCache>
                <c:formatCode>0%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1-D238-4DCE-B68F-0FD2DEEEA276}"/>
            </c:ext>
          </c:extLst>
        </c:ser>
        <c:ser>
          <c:idx val="4"/>
          <c:order val="2"/>
          <c:tx>
            <c:strRef>
              <c:f>Comparison!$I$149:$J$149</c:f>
              <c:strCache>
                <c:ptCount val="2"/>
                <c:pt idx="0">
                  <c:v>Dissatisfied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Comparison!$K$146:$M$146</c:f>
              <c:numCache>
                <c:formatCode>0</c:formatCode>
                <c:ptCount val="3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Comparison!$K$149:$M$149</c:f>
              <c:numCache>
                <c:formatCode>0%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2-D238-4DCE-B68F-0FD2DEEEA2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394195136"/>
        <c:axId val="394196312"/>
      </c:barChart>
      <c:catAx>
        <c:axId val="39419513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4196312"/>
        <c:crosses val="autoZero"/>
        <c:auto val="1"/>
        <c:lblAlgn val="ctr"/>
        <c:lblOffset val="100"/>
        <c:noMultiLvlLbl val="0"/>
      </c:catAx>
      <c:valAx>
        <c:axId val="394196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4195136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6863326875709859"/>
          <c:y val="0.34400096161129168"/>
          <c:w val="0.20800602141926625"/>
          <c:h val="0.226887244489670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200"/>
              <a:t>3 YEAR SELF-EMPLOYMENT</a:t>
            </a:r>
            <a:r>
              <a:rPr lang="en-US" sz="1200" baseline="0"/>
              <a:t> SERVICES</a:t>
            </a:r>
            <a:r>
              <a:rPr lang="en-US" sz="1200"/>
              <a:t> COMPARISON CLIENT SATISFACTION SURVEY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7534560459259083E-2"/>
          <c:y val="0.14763697197825179"/>
          <c:w val="0.68177753627119031"/>
          <c:h val="0.68903532604221207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Comparison!$A$193:$B$193</c:f>
              <c:strCache>
                <c:ptCount val="2"/>
                <c:pt idx="0">
                  <c:v>Extremely Satisfied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Comparison!$C$192:$E$192</c:f>
              <c:numCache>
                <c:formatCode>0</c:formatCode>
                <c:ptCount val="3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Comparison!$C$193:$E$193</c:f>
              <c:numCache>
                <c:formatCode>0%</c:formatCode>
                <c:ptCount val="3"/>
                <c:pt idx="0">
                  <c:v>1</c:v>
                </c:pt>
                <c:pt idx="1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CB1-4C12-9496-EFCC0308E46F}"/>
            </c:ext>
          </c:extLst>
        </c:ser>
        <c:ser>
          <c:idx val="3"/>
          <c:order val="1"/>
          <c:tx>
            <c:strRef>
              <c:f>Comparison!$A$194:$B$194</c:f>
              <c:strCache>
                <c:ptCount val="2"/>
                <c:pt idx="0">
                  <c:v>Satisfied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Comparison!$C$192:$E$192</c:f>
              <c:numCache>
                <c:formatCode>0</c:formatCode>
                <c:ptCount val="3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Comparison!$C$194:$E$194</c:f>
              <c:numCache>
                <c:formatCode>0%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1-1CB1-4C12-9496-EFCC0308E46F}"/>
            </c:ext>
          </c:extLst>
        </c:ser>
        <c:ser>
          <c:idx val="4"/>
          <c:order val="2"/>
          <c:tx>
            <c:strRef>
              <c:f>Comparison!$A$195:$B$195</c:f>
              <c:strCache>
                <c:ptCount val="2"/>
                <c:pt idx="0">
                  <c:v>Dissatisfied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Comparison!$C$192:$E$192</c:f>
              <c:numCache>
                <c:formatCode>0</c:formatCode>
                <c:ptCount val="3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</c:numCache>
            </c:numRef>
          </c:cat>
          <c:val>
            <c:numRef>
              <c:f>Comparison!$C$195:$E$195</c:f>
              <c:numCache>
                <c:formatCode>0%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2-1CB1-4C12-9496-EFCC0308E4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394191608"/>
        <c:axId val="394194352"/>
      </c:barChart>
      <c:catAx>
        <c:axId val="39419160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4194352"/>
        <c:crosses val="autoZero"/>
        <c:auto val="1"/>
        <c:lblAlgn val="ctr"/>
        <c:lblOffset val="100"/>
        <c:noMultiLvlLbl val="0"/>
      </c:catAx>
      <c:valAx>
        <c:axId val="394194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4191608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6863326875709859"/>
          <c:y val="0.34400096161129168"/>
          <c:w val="0.20800602141926625"/>
          <c:h val="0.226887244489670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140">
  <cs:axisTitle>
    <cs:lnRef idx="0"/>
    <cs:fillRef idx="0"/>
    <cs:effectRef idx="0"/>
    <cs:fontRef idx="minor">
      <a:schemeClr val="dk1"/>
    </cs:fontRef>
    <cs:defRPr sz="1000" b="1" kern="1200"/>
  </cs:axisTitle>
  <cs:categoryAxis>
    <cs:lnRef idx="1">
      <a:schemeClr val="dk1">
        <a:tint val="75000"/>
      </a:schemeClr>
    </cs:lnRef>
    <cs:fillRef idx="0"/>
    <cs:effectRef idx="0"/>
    <cs:fontRef idx="minor">
      <a:schemeClr val="dk1"/>
    </cs:fontRef>
    <cs:spPr>
      <a:ln>
        <a:round/>
      </a:ln>
    </cs:spPr>
    <cs:defRPr sz="1000" kern="1200"/>
  </cs:categoryAxis>
  <cs:chartArea>
    <cs:lnRef idx="1">
      <a:schemeClr val="dk1">
        <a:tint val="75000"/>
      </a:schemeClr>
    </cs:lnRef>
    <cs:fillRef idx="1">
      <a:schemeClr val="lt1"/>
    </cs:fillRef>
    <cs:effectRef idx="0"/>
    <cs:fontRef idx="minor">
      <a:schemeClr val="dk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dk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1" mods="ignoreCSTransforms">
      <cs:styleClr val="0">
        <a:shade val="50000"/>
      </cs:styleClr>
    </cs:lnRef>
    <cs:fillRef idx="1">
      <cs:styleClr val="auto"/>
    </cs:fillRef>
    <cs:effectRef idx="0"/>
    <cs:fontRef idx="minor">
      <a:schemeClr val="dk1"/>
    </cs:fontRef>
    <cs:spPr>
      <a:ln>
        <a:round/>
      </a:ln>
    </cs:spPr>
  </cs:dataPoint>
  <cs:dataPoint3D>
    <cs:lnRef idx="1" mods="ignoreCSTransforms">
      <cs:styleClr val="0">
        <a:shade val="50000"/>
      </cs:styleClr>
    </cs:lnRef>
    <cs:fillRef idx="1">
      <cs:styleClr val="auto"/>
    </cs:fillRef>
    <cs:effectRef idx="0"/>
    <cs:fontRef idx="minor">
      <a:schemeClr val="dk1"/>
    </cs:fontRef>
    <cs:spPr>
      <a:ln>
        <a:round/>
      </a:ln>
    </cs:spPr>
  </cs:dataPoint3D>
  <cs:dataPointLine>
    <cs:lnRef idx="1">
      <cs:styleClr val="auto"/>
    </cs:lnRef>
    <cs:lineWidthScale>5</cs:lineWidthScale>
    <cs:fillRef idx="0"/>
    <cs:effectRef idx="0"/>
    <cs:fontRef idx="minor">
      <a:schemeClr val="dk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dk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dk1"/>
    </cs:fontRef>
    <cs:spPr>
      <a:ln>
        <a:round/>
      </a:ln>
    </cs:spPr>
  </cs:dataPointWireframe>
  <cs:dataTable>
    <cs:lnRef idx="1">
      <a:schemeClr val="dk1">
        <a:tint val="75000"/>
      </a:schemeClr>
    </cs:lnRef>
    <cs:fillRef idx="0"/>
    <cs:effectRef idx="0"/>
    <cs:fontRef idx="minor">
      <a:schemeClr val="dk1"/>
    </cs:fontRef>
    <cs:spPr>
      <a:ln>
        <a:round/>
      </a:ln>
    </cs:spPr>
    <cs:defRPr sz="1000" kern="1200"/>
  </cs:dataTable>
  <cs:downBar>
    <cs:lnRef idx="1" mods="ignoreCSTransforms">
      <cs:styleClr val="0">
        <a:shade val="25000"/>
      </cs:styleClr>
    </cs:lnRef>
    <cs:fillRef idx="1" mods="ignoreCSTransforms">
      <cs:styleClr val="0">
        <a:shade val="25000"/>
      </cs:styleClr>
    </cs:fillRef>
    <cs:effectRef idx="0"/>
    <cs:fontRef idx="minor">
      <a:schemeClr val="dk1"/>
    </cs:fontRef>
    <cs:spPr>
      <a:ln>
        <a:round/>
      </a:ln>
    </cs:spPr>
  </cs:downBar>
  <cs:dropLine>
    <cs:lnRef idx="1">
      <a:schemeClr val="dk1"/>
    </cs:lnRef>
    <cs:fillRef idx="0"/>
    <cs:effectRef idx="0"/>
    <cs:fontRef idx="minor">
      <a:schemeClr val="dk1"/>
    </cs:fontRef>
    <cs:spPr>
      <a:ln>
        <a:round/>
      </a:ln>
    </cs:spPr>
  </cs:dropLine>
  <cs:errorBar>
    <cs:lnRef idx="1">
      <a:schemeClr val="dk1"/>
    </cs:lnRef>
    <cs:fillRef idx="1">
      <a:schemeClr val="dk1"/>
    </cs:fillRef>
    <cs:effectRef idx="0"/>
    <cs:fontRef idx="minor">
      <a:schemeClr val="dk1"/>
    </cs:fontRef>
    <cs:spPr>
      <a:ln>
        <a:round/>
      </a:ln>
    </cs:spPr>
  </cs:errorBar>
  <cs:floor>
    <cs:lnRef idx="1">
      <a:schemeClr val="dk1">
        <a:tint val="75000"/>
      </a:schemeClr>
    </cs:lnRef>
    <cs:fillRef idx="1" mods="ignoreCSTransforms">
      <cs:styleClr val="0">
        <a:tint val="20000"/>
      </cs:styleClr>
    </cs:fillRef>
    <cs:effectRef idx="0"/>
    <cs:fontRef idx="minor">
      <a:schemeClr val="dk1"/>
    </cs:fontRef>
    <cs:spPr>
      <a:ln>
        <a:round/>
      </a:ln>
    </cs:spPr>
  </cs:floor>
  <cs:gridlineMajor>
    <cs:lnRef idx="1">
      <a:schemeClr val="dk1">
        <a:tint val="75000"/>
      </a:schemeClr>
    </cs:lnRef>
    <cs:fillRef idx="0"/>
    <cs:effectRef idx="0"/>
    <cs:fontRef idx="minor">
      <a:schemeClr val="dk1"/>
    </cs:fontRef>
    <cs:spPr>
      <a:ln>
        <a:round/>
      </a:ln>
    </cs:spPr>
  </cs:gridlineMajor>
  <cs:gridlineMinor>
    <cs:lnRef idx="1">
      <a:schemeClr val="dk1">
        <a:tint val="50000"/>
      </a:schemeClr>
    </cs:lnRef>
    <cs:fillRef idx="0"/>
    <cs:effectRef idx="0"/>
    <cs:fontRef idx="minor">
      <a:schemeClr val="dk1"/>
    </cs:fontRef>
    <cs:spPr>
      <a:ln>
        <a:round/>
      </a:ln>
    </cs:spPr>
  </cs:gridlineMinor>
  <cs:hiLoLine>
    <cs:lnRef idx="1">
      <a:schemeClr val="dk1"/>
    </cs:lnRef>
    <cs:fillRef idx="0"/>
    <cs:effectRef idx="0"/>
    <cs:fontRef idx="minor">
      <a:schemeClr val="dk1"/>
    </cs:fontRef>
    <cs:spPr>
      <a:ln>
        <a:round/>
      </a:ln>
    </cs:spPr>
  </cs:hiLoLine>
  <cs:leaderLine>
    <cs:lnRef idx="1">
      <a:schemeClr val="dk1"/>
    </cs:lnRef>
    <cs:fillRef idx="0"/>
    <cs:effectRef idx="0"/>
    <cs:fontRef idx="minor">
      <a:schemeClr val="dk1"/>
    </cs:fontRef>
    <cs:spPr>
      <a:ln>
        <a:round/>
      </a:ln>
    </cs:spPr>
  </cs:leaderLine>
  <cs:legend>
    <cs:lnRef idx="0"/>
    <cs:fillRef idx="0"/>
    <cs:effectRef idx="0"/>
    <cs:fontRef idx="minor">
      <a:schemeClr val="dk1"/>
    </cs:fontRef>
    <cs:defRPr sz="1000" kern="1200"/>
  </cs:legend>
  <cs:plotArea>
    <cs:lnRef idx="0"/>
    <cs:fillRef idx="1" mods="ignoreCSTransforms">
      <cs:styleClr val="0">
        <a:tint val="20000"/>
      </cs:styleClr>
    </cs:fillRef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1">
      <a:schemeClr val="dk1">
        <a:tint val="75000"/>
      </a:schemeClr>
    </cs:lnRef>
    <cs:fillRef idx="0"/>
    <cs:effectRef idx="0"/>
    <cs:fontRef idx="minor">
      <a:schemeClr val="dk1"/>
    </cs:fontRef>
    <cs:spPr>
      <a:ln>
        <a:round/>
      </a:ln>
    </cs:spPr>
    <cs:defRPr sz="1000" kern="1200"/>
  </cs:seriesAxis>
  <cs:seriesLine>
    <cs:lnRef idx="1">
      <a:schemeClr val="dk1"/>
    </cs:lnRef>
    <cs:fillRef idx="0"/>
    <cs:effectRef idx="0"/>
    <cs:fontRef idx="minor">
      <a:schemeClr val="dk1"/>
    </cs:fontRef>
    <cs:spPr>
      <a:ln>
        <a:round/>
      </a:ln>
    </cs:spPr>
  </cs:seriesLine>
  <cs:title>
    <cs:lnRef idx="0"/>
    <cs:fillRef idx="0"/>
    <cs:effectRef idx="0"/>
    <cs:fontRef idx="minor">
      <a:schemeClr val="dk1"/>
    </cs:fontRef>
    <cs:defRPr sz="1800" b="1" kern="1200"/>
  </cs:title>
  <cs:trendline>
    <cs:lnRef idx="1">
      <a:schemeClr val="dk1"/>
    </cs:lnRef>
    <cs:fillRef idx="0"/>
    <cs:effectRef idx="0"/>
    <cs:fontRef idx="minor">
      <a:schemeClr val="dk1"/>
    </cs:fontRef>
    <cs:spPr>
      <a:ln cap="rnd">
        <a:round/>
      </a:ln>
    </cs:spPr>
  </cs:trendline>
  <cs:trendlineLabel>
    <cs:lnRef idx="0"/>
    <cs:fillRef idx="0"/>
    <cs:effectRef idx="0"/>
    <cs:fontRef idx="minor">
      <a:schemeClr val="dk1"/>
    </cs:fontRef>
    <cs:defRPr sz="1000" kern="1200"/>
  </cs:trendlineLabel>
  <cs:upBar>
    <cs:lnRef idx="1" mods="ignoreCSTransforms">
      <cs:styleClr val="0">
        <a:shade val="25000"/>
      </cs:styleClr>
    </cs:lnRef>
    <cs:fillRef idx="1">
      <a:schemeClr val="lt1"/>
    </cs:fillRef>
    <cs:effectRef idx="0"/>
    <cs:fontRef idx="minor">
      <a:schemeClr val="dk1"/>
    </cs:fontRef>
    <cs:spPr>
      <a:ln>
        <a:round/>
      </a:ln>
    </cs:spPr>
  </cs:upBar>
  <cs:valueAxis>
    <cs:lnRef idx="1">
      <a:schemeClr val="dk1">
        <a:tint val="75000"/>
      </a:schemeClr>
    </cs:lnRef>
    <cs:fillRef idx="0"/>
    <cs:effectRef idx="0"/>
    <cs:fontRef idx="minor">
      <a:schemeClr val="dk1"/>
    </cs:fontRef>
    <cs:spPr>
      <a:ln>
        <a:round/>
      </a:ln>
    </cs:spPr>
    <cs:defRPr sz="1000" kern="1200"/>
  </cs:valueAxis>
  <cs:wall>
    <cs:lnRef idx="0"/>
    <cs:fillRef idx="1" mods="ignoreCSTransforms">
      <cs:styleClr val="0">
        <a:tint val="20000"/>
      </cs:styleClr>
    </cs:fillRef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</xdr:colOff>
      <xdr:row>9</xdr:row>
      <xdr:rowOff>38100</xdr:rowOff>
    </xdr:from>
    <xdr:to>
      <xdr:col>7</xdr:col>
      <xdr:colOff>581025</xdr:colOff>
      <xdr:row>23</xdr:row>
      <xdr:rowOff>106680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238123</xdr:colOff>
      <xdr:row>54</xdr:row>
      <xdr:rowOff>161924</xdr:rowOff>
    </xdr:from>
    <xdr:to>
      <xdr:col>7</xdr:col>
      <xdr:colOff>609599</xdr:colOff>
      <xdr:row>74</xdr:row>
      <xdr:rowOff>180975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108585</xdr:colOff>
      <xdr:row>152</xdr:row>
      <xdr:rowOff>0</xdr:rowOff>
    </xdr:from>
    <xdr:to>
      <xdr:col>7</xdr:col>
      <xdr:colOff>523875</xdr:colOff>
      <xdr:row>168</xdr:row>
      <xdr:rowOff>104775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7621</xdr:colOff>
      <xdr:row>9</xdr:row>
      <xdr:rowOff>30480</xdr:rowOff>
    </xdr:from>
    <xdr:to>
      <xdr:col>15</xdr:col>
      <xdr:colOff>581025</xdr:colOff>
      <xdr:row>23</xdr:row>
      <xdr:rowOff>106680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102872</xdr:colOff>
      <xdr:row>56</xdr:row>
      <xdr:rowOff>11430</xdr:rowOff>
    </xdr:from>
    <xdr:to>
      <xdr:col>15</xdr:col>
      <xdr:colOff>619126</xdr:colOff>
      <xdr:row>72</xdr:row>
      <xdr:rowOff>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00000000-0008-0000-07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142875</xdr:colOff>
      <xdr:row>103</xdr:row>
      <xdr:rowOff>180974</xdr:rowOff>
    </xdr:from>
    <xdr:to>
      <xdr:col>7</xdr:col>
      <xdr:colOff>466725</xdr:colOff>
      <xdr:row>124</xdr:row>
      <xdr:rowOff>161925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8</xdr:col>
      <xdr:colOff>0</xdr:colOff>
      <xdr:row>102</xdr:row>
      <xdr:rowOff>0</xdr:rowOff>
    </xdr:from>
    <xdr:to>
      <xdr:col>15</xdr:col>
      <xdr:colOff>516254</xdr:colOff>
      <xdr:row>117</xdr:row>
      <xdr:rowOff>179070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C875C35B-C13F-48E2-A772-84F2E6C3BF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151</xdr:row>
      <xdr:rowOff>0</xdr:rowOff>
    </xdr:from>
    <xdr:to>
      <xdr:col>15</xdr:col>
      <xdr:colOff>516254</xdr:colOff>
      <xdr:row>166</xdr:row>
      <xdr:rowOff>179070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5FC1133C-EEE1-4C52-B3F3-FDEF79157E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0</xdr:colOff>
      <xdr:row>196</xdr:row>
      <xdr:rowOff>0</xdr:rowOff>
    </xdr:from>
    <xdr:to>
      <xdr:col>7</xdr:col>
      <xdr:colOff>278129</xdr:colOff>
      <xdr:row>211</xdr:row>
      <xdr:rowOff>179070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921A3D0F-2153-49BC-B5B6-3501FEDE58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0.75528</cdr:x>
      <cdr:y>0.05333</cdr:y>
    </cdr:from>
    <cdr:to>
      <cdr:x>0.9748</cdr:x>
      <cdr:y>0.24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539490" y="152400"/>
          <a:ext cx="1028700" cy="533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0.08943</cdr:x>
      <cdr:y>0.05136</cdr:y>
    </cdr:from>
    <cdr:to>
      <cdr:x>0.92886</cdr:x>
      <cdr:y>0.16803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419100" y="161925"/>
          <a:ext cx="3933825" cy="3678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sz="1100" b="1"/>
            <a:t>3 YEAR</a:t>
          </a:r>
          <a:r>
            <a:rPr lang="en-US" sz="1100" b="1" baseline="0"/>
            <a:t> COMPARISON MCO SATISFACTION SURVEY</a:t>
          </a:r>
          <a:endParaRPr lang="en-US" sz="1100" b="1"/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95"/>
  <sheetViews>
    <sheetView tabSelected="1" view="pageLayout" topLeftCell="A193" zoomScaleNormal="100" workbookViewId="0">
      <selection activeCell="N99" sqref="N99"/>
    </sheetView>
  </sheetViews>
  <sheetFormatPr defaultRowHeight="15" x14ac:dyDescent="0.25"/>
  <cols>
    <col min="1" max="1" width="18.140625" customWidth="1"/>
    <col min="2" max="2" width="9.140625" customWidth="1"/>
    <col min="3" max="3" width="13.85546875" customWidth="1"/>
    <col min="4" max="4" width="11" customWidth="1"/>
    <col min="5" max="5" width="10.140625" customWidth="1"/>
    <col min="6" max="6" width="8" customWidth="1"/>
    <col min="7" max="7" width="6.7109375" customWidth="1"/>
    <col min="9" max="9" width="18.42578125" customWidth="1"/>
  </cols>
  <sheetData>
    <row r="1" spans="1:15" x14ac:dyDescent="0.25">
      <c r="A1" s="10" t="s">
        <v>8</v>
      </c>
      <c r="B1" s="10"/>
      <c r="C1" s="10"/>
      <c r="D1" s="10"/>
      <c r="E1" s="10"/>
      <c r="F1" s="11"/>
      <c r="I1" s="10" t="s">
        <v>11</v>
      </c>
      <c r="J1" s="10"/>
      <c r="K1" s="10"/>
      <c r="L1" s="10"/>
      <c r="M1" s="10"/>
      <c r="N1" s="11"/>
      <c r="O1" s="11"/>
    </row>
    <row r="2" spans="1:15" x14ac:dyDescent="0.25">
      <c r="C2" s="8">
        <v>2021</v>
      </c>
      <c r="D2" s="8">
        <v>2022</v>
      </c>
      <c r="E2" s="8">
        <v>2023</v>
      </c>
      <c r="K2" s="8">
        <v>2021</v>
      </c>
      <c r="L2" s="8">
        <v>2022</v>
      </c>
      <c r="M2" s="8">
        <v>2023</v>
      </c>
    </row>
    <row r="3" spans="1:15" x14ac:dyDescent="0.25">
      <c r="A3" t="s">
        <v>6</v>
      </c>
      <c r="C3" s="4">
        <f>170/180</f>
        <v>0.94444444444444442</v>
      </c>
      <c r="D3" s="4">
        <f>188/198</f>
        <v>0.9494949494949495</v>
      </c>
      <c r="E3" s="9">
        <f>180/189</f>
        <v>0.95238095238095233</v>
      </c>
      <c r="I3" t="s">
        <v>6</v>
      </c>
      <c r="K3" s="4">
        <f>136/144</f>
        <v>0.94444444444444442</v>
      </c>
      <c r="L3" s="4">
        <f>123/128</f>
        <v>0.9609375</v>
      </c>
      <c r="M3" s="9">
        <f>129/136</f>
        <v>0.94852941176470584</v>
      </c>
    </row>
    <row r="4" spans="1:15" x14ac:dyDescent="0.25">
      <c r="A4" t="s">
        <v>1</v>
      </c>
      <c r="C4" s="4">
        <f>10/180</f>
        <v>5.5555555555555552E-2</v>
      </c>
      <c r="D4" s="4">
        <f>10/198</f>
        <v>5.0505050505050504E-2</v>
      </c>
      <c r="E4" s="9">
        <f>9/189</f>
        <v>4.7619047619047616E-2</v>
      </c>
      <c r="I4" t="s">
        <v>1</v>
      </c>
      <c r="K4" s="4">
        <f>8/144</f>
        <v>5.5555555555555552E-2</v>
      </c>
      <c r="L4" s="4">
        <f>8/128</f>
        <v>6.25E-2</v>
      </c>
      <c r="M4" s="9">
        <f>7/136</f>
        <v>5.1470588235294115E-2</v>
      </c>
    </row>
    <row r="5" spans="1:15" x14ac:dyDescent="0.25">
      <c r="A5" t="s">
        <v>0</v>
      </c>
      <c r="C5" s="4"/>
      <c r="D5" s="4"/>
      <c r="I5" t="s">
        <v>0</v>
      </c>
      <c r="K5" s="4"/>
      <c r="L5" s="4"/>
    </row>
    <row r="8" spans="1:15" x14ac:dyDescent="0.25">
      <c r="C8" s="1"/>
      <c r="D8" s="5"/>
      <c r="E8" s="5"/>
      <c r="F8" s="13"/>
      <c r="G8" s="13"/>
      <c r="K8" s="1"/>
      <c r="L8" s="5"/>
      <c r="M8" s="5"/>
      <c r="N8" s="13"/>
      <c r="O8" s="13"/>
    </row>
    <row r="9" spans="1:15" x14ac:dyDescent="0.25">
      <c r="C9" s="2"/>
      <c r="D9" s="3"/>
      <c r="E9" s="3"/>
      <c r="F9" s="13"/>
      <c r="G9" s="13"/>
      <c r="K9" s="2"/>
      <c r="L9" s="3"/>
      <c r="M9" s="3"/>
      <c r="N9" s="13"/>
      <c r="O9" s="13"/>
    </row>
    <row r="10" spans="1:15" x14ac:dyDescent="0.25">
      <c r="C10" s="2"/>
      <c r="D10" s="5"/>
      <c r="E10" s="5"/>
      <c r="F10" s="13"/>
      <c r="G10" s="13"/>
      <c r="K10" s="2"/>
      <c r="L10" s="5"/>
      <c r="M10" s="5"/>
      <c r="N10" s="13"/>
      <c r="O10" s="13"/>
    </row>
    <row r="11" spans="1:15" x14ac:dyDescent="0.25">
      <c r="C11" s="2"/>
      <c r="D11" s="5"/>
      <c r="E11" s="5"/>
      <c r="F11" s="13"/>
      <c r="G11" s="13"/>
      <c r="K11" s="2"/>
      <c r="L11" s="5"/>
      <c r="M11" s="5"/>
      <c r="N11" s="13"/>
      <c r="O11" s="13"/>
    </row>
    <row r="12" spans="1:15" x14ac:dyDescent="0.25">
      <c r="C12" s="2"/>
      <c r="D12" s="5"/>
      <c r="E12" s="5"/>
      <c r="F12" s="13"/>
      <c r="G12" s="13"/>
      <c r="K12" s="2"/>
      <c r="L12" s="5"/>
      <c r="M12" s="5"/>
      <c r="N12" s="13"/>
      <c r="O12" s="13"/>
    </row>
    <row r="13" spans="1:15" x14ac:dyDescent="0.25">
      <c r="C13" s="2"/>
      <c r="D13" s="5"/>
      <c r="E13" s="5"/>
      <c r="F13" s="13"/>
      <c r="G13" s="13"/>
      <c r="K13" s="2"/>
      <c r="L13" s="5"/>
      <c r="M13" s="5"/>
      <c r="N13" s="13"/>
      <c r="O13" s="13"/>
    </row>
    <row r="14" spans="1:15" x14ac:dyDescent="0.25">
      <c r="C14" s="2"/>
      <c r="D14" s="5"/>
      <c r="E14" s="5"/>
      <c r="F14" s="13"/>
      <c r="G14" s="13"/>
      <c r="K14" s="2"/>
      <c r="L14" s="5"/>
      <c r="M14" s="5"/>
      <c r="N14" s="13"/>
      <c r="O14" s="13"/>
    </row>
    <row r="15" spans="1:15" x14ac:dyDescent="0.25">
      <c r="C15" s="2"/>
      <c r="D15" s="5"/>
      <c r="E15" s="5"/>
      <c r="F15" s="13"/>
      <c r="G15" s="13"/>
      <c r="K15" s="2"/>
      <c r="L15" s="5"/>
      <c r="M15" s="5"/>
      <c r="N15" s="13"/>
      <c r="O15" s="13"/>
    </row>
    <row r="16" spans="1:15" x14ac:dyDescent="0.25">
      <c r="C16" s="2"/>
      <c r="D16" s="5"/>
      <c r="E16" s="5"/>
      <c r="F16" s="13"/>
      <c r="G16" s="13"/>
      <c r="K16" s="2"/>
      <c r="L16" s="5"/>
      <c r="M16" s="5"/>
      <c r="N16" s="13"/>
      <c r="O16" s="13"/>
    </row>
    <row r="48" spans="1:14" ht="18.75" x14ac:dyDescent="0.3">
      <c r="A48" s="12" t="s">
        <v>9</v>
      </c>
      <c r="B48" s="12"/>
      <c r="C48" s="12"/>
      <c r="D48" s="12"/>
      <c r="E48" s="6"/>
      <c r="F48" s="6"/>
      <c r="G48" s="7"/>
      <c r="H48" s="7"/>
      <c r="I48" s="10" t="s">
        <v>12</v>
      </c>
      <c r="J48" s="10"/>
      <c r="K48" s="10"/>
      <c r="L48" s="10"/>
      <c r="M48" s="10"/>
      <c r="N48" s="11"/>
    </row>
    <row r="49" spans="1:15" x14ac:dyDescent="0.25">
      <c r="B49" s="5">
        <v>2021</v>
      </c>
      <c r="C49" s="5">
        <v>2022</v>
      </c>
      <c r="D49" s="5">
        <v>2023</v>
      </c>
      <c r="G49" s="5"/>
      <c r="H49" s="5"/>
      <c r="K49" s="8">
        <v>2021</v>
      </c>
      <c r="L49" s="8">
        <v>2022</v>
      </c>
      <c r="M49" s="8">
        <v>2023</v>
      </c>
    </row>
    <row r="50" spans="1:15" x14ac:dyDescent="0.25">
      <c r="A50" t="s">
        <v>7</v>
      </c>
      <c r="B50" s="4">
        <f>398/423</f>
        <v>0.94089834515366433</v>
      </c>
      <c r="C50" s="4">
        <f>423/450</f>
        <v>0.94</v>
      </c>
      <c r="D50" s="4">
        <f>410/432</f>
        <v>0.94907407407407407</v>
      </c>
      <c r="G50" s="4"/>
      <c r="H50" s="4"/>
      <c r="I50" t="s">
        <v>6</v>
      </c>
      <c r="K50" s="4">
        <f>19/20</f>
        <v>0.95</v>
      </c>
      <c r="L50" s="4">
        <f>19/20</f>
        <v>0.95</v>
      </c>
      <c r="M50" s="9">
        <f>24/25</f>
        <v>0.96</v>
      </c>
    </row>
    <row r="51" spans="1:15" x14ac:dyDescent="0.25">
      <c r="A51" t="s">
        <v>5</v>
      </c>
      <c r="B51" s="4">
        <f>33/423</f>
        <v>7.8014184397163122E-2</v>
      </c>
      <c r="C51" s="4">
        <f>31/450</f>
        <v>6.8888888888888888E-2</v>
      </c>
      <c r="D51" s="4">
        <f>27/432</f>
        <v>6.25E-2</v>
      </c>
      <c r="G51" s="4"/>
      <c r="H51" s="4"/>
      <c r="I51" t="s">
        <v>1</v>
      </c>
      <c r="K51" s="4">
        <f>1/20</f>
        <v>0.05</v>
      </c>
      <c r="L51" s="4">
        <f>1/20</f>
        <v>0.05</v>
      </c>
      <c r="M51" s="9">
        <f>1/25</f>
        <v>0.04</v>
      </c>
    </row>
    <row r="52" spans="1:15" x14ac:dyDescent="0.25">
      <c r="A52" t="s">
        <v>4</v>
      </c>
      <c r="B52" s="4"/>
      <c r="C52" s="4"/>
      <c r="D52" s="4"/>
      <c r="G52" s="4"/>
      <c r="H52" s="4"/>
      <c r="I52" t="s">
        <v>0</v>
      </c>
      <c r="K52" s="4"/>
      <c r="L52" s="4"/>
      <c r="M52" s="9"/>
    </row>
    <row r="53" spans="1:15" x14ac:dyDescent="0.25">
      <c r="A53" t="s">
        <v>3</v>
      </c>
    </row>
    <row r="54" spans="1:15" x14ac:dyDescent="0.25">
      <c r="A54" t="s">
        <v>2</v>
      </c>
    </row>
    <row r="55" spans="1:15" x14ac:dyDescent="0.25">
      <c r="K55" s="1"/>
      <c r="L55" s="5"/>
      <c r="M55" s="5"/>
      <c r="N55" s="13"/>
      <c r="O55" s="13"/>
    </row>
    <row r="56" spans="1:15" x14ac:dyDescent="0.25">
      <c r="K56" s="2"/>
      <c r="L56" s="3"/>
      <c r="M56" s="3"/>
      <c r="N56" s="13"/>
      <c r="O56" s="13"/>
    </row>
    <row r="57" spans="1:15" x14ac:dyDescent="0.25">
      <c r="K57" s="2"/>
      <c r="L57" s="5"/>
      <c r="M57" s="5"/>
      <c r="N57" s="13"/>
      <c r="O57" s="13"/>
    </row>
    <row r="58" spans="1:15" x14ac:dyDescent="0.25">
      <c r="K58" s="2"/>
      <c r="L58" s="5"/>
      <c r="M58" s="5"/>
      <c r="N58" s="13"/>
      <c r="O58" s="13"/>
    </row>
    <row r="59" spans="1:15" x14ac:dyDescent="0.25">
      <c r="K59" s="2"/>
      <c r="L59" s="5"/>
      <c r="M59" s="5"/>
      <c r="N59" s="13"/>
      <c r="O59" s="13"/>
    </row>
    <row r="60" spans="1:15" x14ac:dyDescent="0.25">
      <c r="K60" s="2"/>
      <c r="L60" s="5"/>
      <c r="M60" s="5"/>
      <c r="N60" s="13"/>
      <c r="O60" s="13"/>
    </row>
    <row r="61" spans="1:15" x14ac:dyDescent="0.25">
      <c r="K61" s="2"/>
      <c r="L61" s="5"/>
      <c r="M61" s="5"/>
      <c r="N61" s="13"/>
      <c r="O61" s="13"/>
    </row>
    <row r="62" spans="1:15" x14ac:dyDescent="0.25">
      <c r="K62" s="2"/>
      <c r="L62" s="5"/>
      <c r="M62" s="5"/>
      <c r="N62" s="13"/>
      <c r="O62" s="13"/>
    </row>
    <row r="63" spans="1:15" x14ac:dyDescent="0.25">
      <c r="K63" s="2"/>
      <c r="L63" s="5"/>
      <c r="M63" s="5"/>
      <c r="N63" s="13"/>
      <c r="O63" s="13"/>
    </row>
    <row r="96" spans="1:8" ht="15.75" x14ac:dyDescent="0.25">
      <c r="A96" s="14" t="s">
        <v>10</v>
      </c>
      <c r="B96" s="14"/>
      <c r="C96" s="14"/>
      <c r="D96" s="14"/>
      <c r="E96" s="14"/>
      <c r="F96" s="14"/>
      <c r="G96" s="14"/>
      <c r="H96" s="14"/>
    </row>
    <row r="97" spans="1:14" x14ac:dyDescent="0.25">
      <c r="B97" s="5">
        <v>2021</v>
      </c>
      <c r="C97" s="5">
        <v>2022</v>
      </c>
      <c r="D97" s="5">
        <v>2023</v>
      </c>
      <c r="G97" s="5"/>
      <c r="H97" s="5"/>
      <c r="I97" s="10" t="s">
        <v>14</v>
      </c>
      <c r="J97" s="10"/>
      <c r="K97" s="10"/>
      <c r="L97" s="10"/>
      <c r="M97" s="10"/>
      <c r="N97" s="11"/>
    </row>
    <row r="98" spans="1:14" x14ac:dyDescent="0.25">
      <c r="A98" t="s">
        <v>7</v>
      </c>
      <c r="B98" s="4">
        <f>117/125</f>
        <v>0.93600000000000005</v>
      </c>
      <c r="C98" s="4">
        <f>133/140</f>
        <v>0.95</v>
      </c>
      <c r="D98" s="4">
        <f>124/130</f>
        <v>0.9538461538461539</v>
      </c>
      <c r="G98" s="4"/>
      <c r="H98" s="4"/>
      <c r="K98" s="8">
        <v>2021</v>
      </c>
      <c r="L98" s="8">
        <v>2022</v>
      </c>
      <c r="M98" s="8">
        <v>2023</v>
      </c>
    </row>
    <row r="99" spans="1:14" x14ac:dyDescent="0.25">
      <c r="A99" t="s">
        <v>5</v>
      </c>
      <c r="B99" s="4">
        <f>6/125</f>
        <v>4.8000000000000001E-2</v>
      </c>
      <c r="C99" s="4">
        <f>7/140</f>
        <v>0.05</v>
      </c>
      <c r="D99" s="4">
        <f>6/130</f>
        <v>4.6153846153846156E-2</v>
      </c>
      <c r="G99" s="4"/>
      <c r="H99" s="4"/>
      <c r="I99" t="s">
        <v>6</v>
      </c>
      <c r="K99" s="4">
        <f>90/96</f>
        <v>0.9375</v>
      </c>
      <c r="L99" s="4">
        <f>91/96</f>
        <v>0.94791666666666663</v>
      </c>
      <c r="M99" s="9">
        <f>69/72</f>
        <v>0.95833333333333337</v>
      </c>
    </row>
    <row r="100" spans="1:14" x14ac:dyDescent="0.25">
      <c r="A100" t="s">
        <v>4</v>
      </c>
      <c r="B100" s="4"/>
      <c r="C100" s="4"/>
      <c r="D100" s="4"/>
      <c r="I100" t="s">
        <v>1</v>
      </c>
      <c r="K100" s="4">
        <f>6/96</f>
        <v>6.25E-2</v>
      </c>
      <c r="L100" s="4">
        <f>6/96</f>
        <v>6.25E-2</v>
      </c>
      <c r="M100" s="9">
        <f>4/72</f>
        <v>5.5555555555555552E-2</v>
      </c>
    </row>
    <row r="101" spans="1:14" x14ac:dyDescent="0.25">
      <c r="A101" t="s">
        <v>3</v>
      </c>
      <c r="I101" t="s">
        <v>0</v>
      </c>
      <c r="K101" s="4"/>
      <c r="L101" s="4"/>
      <c r="M101" s="9"/>
    </row>
    <row r="102" spans="1:14" x14ac:dyDescent="0.25">
      <c r="A102" t="s">
        <v>2</v>
      </c>
    </row>
    <row r="143" spans="1:8" ht="18.75" x14ac:dyDescent="0.3">
      <c r="A143" s="15" t="s">
        <v>13</v>
      </c>
      <c r="B143" s="15"/>
      <c r="C143" s="15"/>
      <c r="D143" s="15"/>
      <c r="E143" s="15"/>
      <c r="F143" s="15"/>
      <c r="G143" s="15"/>
      <c r="H143" s="15"/>
    </row>
    <row r="144" spans="1:8" x14ac:dyDescent="0.25">
      <c r="B144" s="5">
        <v>2021</v>
      </c>
      <c r="C144" s="5">
        <v>2022</v>
      </c>
      <c r="D144" s="5">
        <v>2023</v>
      </c>
      <c r="G144" s="5"/>
      <c r="H144" s="5"/>
    </row>
    <row r="145" spans="1:16" x14ac:dyDescent="0.25">
      <c r="A145" t="s">
        <v>7</v>
      </c>
      <c r="B145" s="4"/>
      <c r="C145" s="4"/>
      <c r="D145" s="4"/>
      <c r="I145" s="10" t="s">
        <v>15</v>
      </c>
      <c r="J145" s="10"/>
      <c r="K145" s="10"/>
      <c r="L145" s="10"/>
      <c r="M145" s="10"/>
      <c r="N145" s="11"/>
      <c r="O145" s="11"/>
      <c r="P145" s="11"/>
    </row>
    <row r="146" spans="1:16" x14ac:dyDescent="0.25">
      <c r="A146" t="s">
        <v>5</v>
      </c>
      <c r="B146" s="4">
        <v>1</v>
      </c>
      <c r="C146" s="4">
        <v>1</v>
      </c>
      <c r="D146" s="4">
        <v>1</v>
      </c>
      <c r="G146" s="4"/>
      <c r="H146" s="4"/>
      <c r="K146" s="8">
        <v>2021</v>
      </c>
      <c r="L146" s="8">
        <v>2022</v>
      </c>
      <c r="M146" s="8">
        <v>2023</v>
      </c>
    </row>
    <row r="147" spans="1:16" x14ac:dyDescent="0.25">
      <c r="A147" t="s">
        <v>4</v>
      </c>
      <c r="B147" s="4"/>
      <c r="C147" s="4"/>
      <c r="D147" s="4"/>
      <c r="I147" t="s">
        <v>6</v>
      </c>
      <c r="K147" s="4">
        <f>16/16</f>
        <v>1</v>
      </c>
      <c r="L147" s="4">
        <f>16/16</f>
        <v>1</v>
      </c>
      <c r="M147" s="9">
        <f>16/16</f>
        <v>1</v>
      </c>
    </row>
    <row r="148" spans="1:16" x14ac:dyDescent="0.25">
      <c r="A148" t="s">
        <v>3</v>
      </c>
      <c r="I148" t="s">
        <v>1</v>
      </c>
      <c r="K148" s="4"/>
      <c r="L148" s="4"/>
      <c r="M148" s="9"/>
    </row>
    <row r="149" spans="1:16" x14ac:dyDescent="0.25">
      <c r="A149" t="s">
        <v>2</v>
      </c>
      <c r="I149" t="s">
        <v>0</v>
      </c>
      <c r="K149" s="4"/>
      <c r="L149" s="4"/>
      <c r="M149" s="9"/>
    </row>
    <row r="191" spans="1:6" x14ac:dyDescent="0.25">
      <c r="A191" s="10" t="s">
        <v>16</v>
      </c>
      <c r="B191" s="10"/>
      <c r="C191" s="10"/>
      <c r="D191" s="10"/>
      <c r="E191" s="10"/>
      <c r="F191" s="11"/>
    </row>
    <row r="192" spans="1:6" x14ac:dyDescent="0.25">
      <c r="C192" s="8">
        <v>2021</v>
      </c>
      <c r="D192" s="8">
        <v>2022</v>
      </c>
      <c r="E192" s="8">
        <v>2023</v>
      </c>
    </row>
    <row r="193" spans="1:5" x14ac:dyDescent="0.25">
      <c r="A193" t="s">
        <v>6</v>
      </c>
      <c r="C193" s="4">
        <f>8/8</f>
        <v>1</v>
      </c>
      <c r="D193" s="4">
        <f>8/8</f>
        <v>1</v>
      </c>
      <c r="E193" s="9">
        <f>8/8</f>
        <v>1</v>
      </c>
    </row>
    <row r="194" spans="1:5" x14ac:dyDescent="0.25">
      <c r="A194" t="s">
        <v>1</v>
      </c>
      <c r="C194" s="4"/>
      <c r="D194" s="4"/>
      <c r="E194" s="9"/>
    </row>
    <row r="195" spans="1:5" x14ac:dyDescent="0.25">
      <c r="A195" t="s">
        <v>0</v>
      </c>
      <c r="C195" s="4"/>
      <c r="D195" s="4"/>
      <c r="E195" s="9"/>
    </row>
  </sheetData>
  <mergeCells count="29">
    <mergeCell ref="N62:O62"/>
    <mergeCell ref="N63:O63"/>
    <mergeCell ref="N55:O55"/>
    <mergeCell ref="N56:O56"/>
    <mergeCell ref="N57:O57"/>
    <mergeCell ref="N58:O58"/>
    <mergeCell ref="N59:O59"/>
    <mergeCell ref="F8:G8"/>
    <mergeCell ref="F9:G9"/>
    <mergeCell ref="F10:G10"/>
    <mergeCell ref="N60:O60"/>
    <mergeCell ref="N61:O61"/>
    <mergeCell ref="N13:O13"/>
    <mergeCell ref="N14:O14"/>
    <mergeCell ref="N15:O15"/>
    <mergeCell ref="N16:O16"/>
    <mergeCell ref="F13:G13"/>
    <mergeCell ref="N8:O8"/>
    <mergeCell ref="N9:O9"/>
    <mergeCell ref="N10:O10"/>
    <mergeCell ref="N11:O11"/>
    <mergeCell ref="N12:O12"/>
    <mergeCell ref="F11:G11"/>
    <mergeCell ref="F12:G12"/>
    <mergeCell ref="A96:H96"/>
    <mergeCell ref="A143:H143"/>
    <mergeCell ref="F16:G16"/>
    <mergeCell ref="F15:G15"/>
    <mergeCell ref="F14:G14"/>
  </mergeCells>
  <pageMargins left="0.55208333333333337" right="0.7" top="0.75" bottom="0.75" header="0.3" footer="0.3"/>
  <pageSetup orientation="portrait" r:id="rId1"/>
  <headerFooter>
    <oddHeader>&amp;C&amp;"-,Bold"&amp;14SUMMERLAND HOMES, INC.</oddHeader>
    <oddFooter>&amp;C&amp;"-,Bold"&amp;14ACHIEVED 100% SATISFACTION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Comparison</vt:lpstr>
      <vt:lpstr>Sheet4</vt:lpstr>
      <vt:lpstr>Sheet5</vt:lpstr>
      <vt:lpstr>Sheet6</vt:lpstr>
    </vt:vector>
  </TitlesOfParts>
  <Company>Summerland Homes,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Darlene</dc:creator>
  <cp:lastModifiedBy>Mary Allen</cp:lastModifiedBy>
  <cp:lastPrinted>2021-09-20T21:48:41Z</cp:lastPrinted>
  <dcterms:created xsi:type="dcterms:W3CDTF">2012-06-22T16:51:19Z</dcterms:created>
  <dcterms:modified xsi:type="dcterms:W3CDTF">2024-09-17T16:41:05Z</dcterms:modified>
</cp:coreProperties>
</file>